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Projects\Tech\Motion\运动曲线规划\"/>
    </mc:Choice>
  </mc:AlternateContent>
  <xr:revisionPtr revIDLastSave="0" documentId="13_ncr:1_{A4728523-3CE3-4A31-AE8E-C031C9589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三次曲线计算" sheetId="2" r:id="rId1"/>
    <sheet name="四次曲线计算" sheetId="1" r:id="rId2"/>
    <sheet name="五次类Sin曲线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E2" i="3"/>
  <c r="D2" i="3"/>
  <c r="H2" i="3" s="1"/>
  <c r="C2" i="3"/>
  <c r="G2" i="3" s="1"/>
  <c r="I3" i="1"/>
  <c r="I4" i="1"/>
  <c r="I5" i="1"/>
  <c r="I6" i="1"/>
  <c r="K4" i="2" s="1"/>
  <c r="I7" i="1"/>
  <c r="I8" i="1"/>
  <c r="I9" i="1"/>
  <c r="I2" i="1"/>
  <c r="J3" i="2"/>
  <c r="J4" i="2"/>
  <c r="J5" i="2"/>
  <c r="J6" i="2"/>
  <c r="J7" i="2"/>
  <c r="J8" i="2"/>
  <c r="J9" i="2"/>
  <c r="J2" i="2"/>
  <c r="K8" i="2"/>
  <c r="J3" i="1"/>
  <c r="M7" i="2" s="1"/>
  <c r="J4" i="1"/>
  <c r="J5" i="1"/>
  <c r="M5" i="2" s="1"/>
  <c r="J6" i="1"/>
  <c r="J7" i="1"/>
  <c r="M3" i="2" s="1"/>
  <c r="J8" i="1"/>
  <c r="J9" i="1"/>
  <c r="M9" i="2" s="1"/>
  <c r="J2" i="1"/>
  <c r="I8" i="2"/>
  <c r="I7" i="2"/>
  <c r="I6" i="2"/>
  <c r="I5" i="2"/>
  <c r="I4" i="2"/>
  <c r="I3" i="2"/>
  <c r="I2" i="2"/>
  <c r="I9" i="2"/>
  <c r="M2" i="2"/>
  <c r="M4" i="2"/>
  <c r="M6" i="2"/>
  <c r="M8" i="2"/>
  <c r="K7" i="2"/>
  <c r="K6" i="2"/>
  <c r="K5" i="2"/>
  <c r="K3" i="2"/>
  <c r="K2" i="2"/>
  <c r="K9" i="2"/>
  <c r="D9" i="1"/>
  <c r="C9" i="1" s="1"/>
  <c r="E9" i="1"/>
  <c r="D2" i="2"/>
  <c r="H2" i="2" s="1"/>
  <c r="E2" i="2"/>
  <c r="D9" i="2"/>
  <c r="C9" i="2" s="1"/>
  <c r="E9" i="2"/>
  <c r="D8" i="1"/>
  <c r="C8" i="1" s="1"/>
  <c r="E8" i="1"/>
  <c r="D7" i="2"/>
  <c r="C7" i="2" s="1"/>
  <c r="E7" i="2"/>
  <c r="D6" i="2"/>
  <c r="C6" i="2" s="1"/>
  <c r="E6" i="2"/>
  <c r="A3" i="2"/>
  <c r="E3" i="2" s="1"/>
  <c r="A4" i="2"/>
  <c r="A5" i="2"/>
  <c r="A8" i="2"/>
  <c r="E8" i="2" s="1"/>
  <c r="A7" i="1"/>
  <c r="D7" i="1" s="1"/>
  <c r="A6" i="1"/>
  <c r="A5" i="1"/>
  <c r="E5" i="1"/>
  <c r="A2" i="1"/>
  <c r="D3" i="1"/>
  <c r="C3" i="1" s="1"/>
  <c r="E3" i="1"/>
  <c r="C4" i="1"/>
  <c r="G4" i="1" s="1"/>
  <c r="D4" i="1"/>
  <c r="H4" i="1" s="1"/>
  <c r="E4" i="1"/>
  <c r="D5" i="1"/>
  <c r="H5" i="1" s="1"/>
  <c r="D6" i="1"/>
  <c r="C6" i="1" s="1"/>
  <c r="E6" i="1"/>
  <c r="D2" i="1"/>
  <c r="H2" i="1" s="1"/>
  <c r="E2" i="1"/>
  <c r="F2" i="3" l="1"/>
  <c r="H6" i="2"/>
  <c r="L9" i="2"/>
  <c r="D3" i="2"/>
  <c r="H3" i="2" s="1"/>
  <c r="L2" i="2"/>
  <c r="L6" i="2"/>
  <c r="D4" i="2"/>
  <c r="L3" i="2"/>
  <c r="L7" i="2"/>
  <c r="D8" i="2"/>
  <c r="E4" i="2"/>
  <c r="D5" i="2"/>
  <c r="L5" i="2" s="1"/>
  <c r="E5" i="2"/>
  <c r="H7" i="2"/>
  <c r="B9" i="1"/>
  <c r="F9" i="1" s="1"/>
  <c r="G9" i="1"/>
  <c r="H9" i="1"/>
  <c r="G9" i="2"/>
  <c r="B9" i="2"/>
  <c r="F9" i="2" s="1"/>
  <c r="C2" i="2"/>
  <c r="H9" i="2"/>
  <c r="H8" i="1"/>
  <c r="B8" i="1"/>
  <c r="F8" i="1" s="1"/>
  <c r="G8" i="1"/>
  <c r="B7" i="2"/>
  <c r="F7" i="2" s="1"/>
  <c r="G7" i="2"/>
  <c r="G6" i="2"/>
  <c r="B6" i="2"/>
  <c r="F6" i="2" s="1"/>
  <c r="H8" i="2"/>
  <c r="C7" i="1"/>
  <c r="G7" i="1" s="1"/>
  <c r="H7" i="1"/>
  <c r="E7" i="1"/>
  <c r="C2" i="1"/>
  <c r="B2" i="1" s="1"/>
  <c r="F2" i="1" s="1"/>
  <c r="B3" i="1"/>
  <c r="F3" i="1" s="1"/>
  <c r="G3" i="1"/>
  <c r="H3" i="1"/>
  <c r="B6" i="1"/>
  <c r="F6" i="1" s="1"/>
  <c r="G6" i="1"/>
  <c r="C5" i="1"/>
  <c r="B4" i="1"/>
  <c r="F4" i="1" s="1"/>
  <c r="H6" i="1"/>
  <c r="C3" i="2" l="1"/>
  <c r="C4" i="2"/>
  <c r="L4" i="2"/>
  <c r="H4" i="2"/>
  <c r="C8" i="2"/>
  <c r="L8" i="2"/>
  <c r="C5" i="2"/>
  <c r="H5" i="2"/>
  <c r="B2" i="2"/>
  <c r="F2" i="2" s="1"/>
  <c r="G2" i="2"/>
  <c r="B3" i="2"/>
  <c r="F3" i="2" s="1"/>
  <c r="G3" i="2"/>
  <c r="B7" i="1"/>
  <c r="F7" i="1" s="1"/>
  <c r="G2" i="1"/>
  <c r="B5" i="1"/>
  <c r="F5" i="1" s="1"/>
  <c r="G5" i="1"/>
  <c r="B8" i="2" l="1"/>
  <c r="F8" i="2" s="1"/>
  <c r="G8" i="2"/>
  <c r="B4" i="2"/>
  <c r="F4" i="2" s="1"/>
  <c r="G4" i="2"/>
  <c r="G5" i="2"/>
  <c r="B5" i="2"/>
  <c r="F5" i="2" s="1"/>
</calcChain>
</file>

<file path=xl/sharedStrings.xml><?xml version="1.0" encoding="utf-8"?>
<sst xmlns="http://schemas.openxmlformats.org/spreadsheetml/2006/main" count="33" uniqueCount="14">
  <si>
    <t>y1</t>
    <phoneticPr fontId="1" type="noConversion"/>
  </si>
  <si>
    <t>y2</t>
    <phoneticPr fontId="1" type="noConversion"/>
  </si>
  <si>
    <t>x1</t>
    <phoneticPr fontId="1" type="noConversion"/>
  </si>
  <si>
    <t>y1'</t>
    <phoneticPr fontId="1" type="noConversion"/>
  </si>
  <si>
    <t>y1''</t>
    <phoneticPr fontId="1" type="noConversion"/>
  </si>
  <si>
    <t>x2</t>
    <phoneticPr fontId="1" type="noConversion"/>
  </si>
  <si>
    <t>y2'</t>
    <phoneticPr fontId="1" type="noConversion"/>
  </si>
  <si>
    <t>y2''</t>
    <phoneticPr fontId="1" type="noConversion"/>
  </si>
  <si>
    <t>修改A列数据计算其他参数</t>
    <phoneticPr fontId="1" type="noConversion"/>
  </si>
  <si>
    <t>发热系数</t>
    <phoneticPr fontId="1" type="noConversion"/>
  </si>
  <si>
    <t>对应四次发热系数</t>
    <phoneticPr fontId="1" type="noConversion"/>
  </si>
  <si>
    <t>最大加加速度</t>
    <phoneticPr fontId="1" type="noConversion"/>
  </si>
  <si>
    <t>对应四次最大加加速度</t>
    <phoneticPr fontId="1" type="noConversion"/>
  </si>
  <si>
    <t>最大加速度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</si>
</sst>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_ "/>
    <numFmt numFmtId="177" formatCode="0.0000_ "/>
  </numFmts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17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最大加速度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三次曲线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三次曲线计算!$A$2:$A$9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</c:v>
                </c:pt>
                <c:pt idx="5">
                  <c:v>0.25</c:v>
                </c:pt>
                <c:pt idx="6">
                  <c:v>0.33333333333333331</c:v>
                </c:pt>
                <c:pt idx="7">
                  <c:v>0.5</c:v>
                </c:pt>
              </c:numCache>
            </c:numRef>
          </c:xVal>
          <c:yVal>
            <c:numRef>
              <c:f>三次曲线计算!$H$2:$H$9</c:f>
              <c:numCache>
                <c:formatCode>0.0000000000_ </c:formatCode>
                <c:ptCount val="8"/>
                <c:pt idx="0">
                  <c:v>2</c:v>
                </c:pt>
                <c:pt idx="1">
                  <c:v>2.2222222222222223</c:v>
                </c:pt>
                <c:pt idx="2">
                  <c:v>2.2857142857142856</c:v>
                </c:pt>
                <c:pt idx="3">
                  <c:v>2.4</c:v>
                </c:pt>
                <c:pt idx="4">
                  <c:v>2.5</c:v>
                </c:pt>
                <c:pt idx="5">
                  <c:v>2.6666666666666665</c:v>
                </c:pt>
                <c:pt idx="6">
                  <c:v>2.9999999999999996</c:v>
                </c:pt>
                <c:pt idx="7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2A-4C44-8277-A0910DBC8862}"/>
            </c:ext>
          </c:extLst>
        </c:ser>
        <c:ser>
          <c:idx val="1"/>
          <c:order val="1"/>
          <c:tx>
            <c:v>四次曲线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三次曲线计算!$A$2:$A$9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</c:v>
                </c:pt>
                <c:pt idx="5">
                  <c:v>0.25</c:v>
                </c:pt>
                <c:pt idx="6">
                  <c:v>0.33333333333333331</c:v>
                </c:pt>
                <c:pt idx="7">
                  <c:v>0.5</c:v>
                </c:pt>
              </c:numCache>
            </c:numRef>
          </c:xVal>
          <c:yVal>
            <c:numRef>
              <c:f>三次曲线计算!$I$2:$I$9</c:f>
              <c:numCache>
                <c:formatCode>0.0000_ </c:formatCode>
                <c:ptCount val="8"/>
                <c:pt idx="0">
                  <c:v>2</c:v>
                </c:pt>
                <c:pt idx="1">
                  <c:v>2.1428571428571428</c:v>
                </c:pt>
                <c:pt idx="2">
                  <c:v>2.1818181818181817</c:v>
                </c:pt>
                <c:pt idx="3">
                  <c:v>2.25</c:v>
                </c:pt>
                <c:pt idx="4">
                  <c:v>2.3076923076923075</c:v>
                </c:pt>
                <c:pt idx="5">
                  <c:v>2.4</c:v>
                </c:pt>
                <c:pt idx="6">
                  <c:v>2.5714285714285712</c:v>
                </c:pt>
                <c:pt idx="7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2A-4C44-8277-A0910DBC8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149055"/>
        <c:axId val="1917151967"/>
      </c:scatterChart>
      <c:valAx>
        <c:axId val="191714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7151967"/>
        <c:crosses val="autoZero"/>
        <c:crossBetween val="midCat"/>
      </c:valAx>
      <c:valAx>
        <c:axId val="1917151967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7149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发热系数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三次曲线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三次曲线计算!$A$2:$A$9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</c:v>
                </c:pt>
                <c:pt idx="5">
                  <c:v>0.25</c:v>
                </c:pt>
                <c:pt idx="6">
                  <c:v>0.33333333333333331</c:v>
                </c:pt>
                <c:pt idx="7">
                  <c:v>0.5</c:v>
                </c:pt>
              </c:numCache>
            </c:numRef>
          </c:xVal>
          <c:yVal>
            <c:numRef>
              <c:f>三次曲线计算!$J$2:$J$9</c:f>
              <c:numCache>
                <c:formatCode>0.0000_ </c:formatCode>
                <c:ptCount val="8"/>
                <c:pt idx="0">
                  <c:v>1</c:v>
                </c:pt>
                <c:pt idx="1">
                  <c:v>1.0699588477366255</c:v>
                </c:pt>
                <c:pt idx="2">
                  <c:v>1.08843537414966</c:v>
                </c:pt>
                <c:pt idx="3">
                  <c:v>1.1199999999999999</c:v>
                </c:pt>
                <c:pt idx="4">
                  <c:v>1.1458333333333333</c:v>
                </c:pt>
                <c:pt idx="5">
                  <c:v>1.1851851851851851</c:v>
                </c:pt>
                <c:pt idx="6">
                  <c:v>1.25</c:v>
                </c:pt>
                <c:pt idx="7">
                  <c:v>1.3333333333333333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9E-4BF4-BA5C-BC8BCAB35AB0}"/>
            </c:ext>
          </c:extLst>
        </c:ser>
        <c:ser>
          <c:idx val="1"/>
          <c:order val="1"/>
          <c:tx>
            <c:v>四次曲线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三次曲线计算!$A$2:$A$9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</c:v>
                </c:pt>
                <c:pt idx="5">
                  <c:v>0.25</c:v>
                </c:pt>
                <c:pt idx="6">
                  <c:v>0.33333333333333331</c:v>
                </c:pt>
                <c:pt idx="7">
                  <c:v>0.5</c:v>
                </c:pt>
              </c:numCache>
            </c:numRef>
          </c:xVal>
          <c:yVal>
            <c:numRef>
              <c:f>三次曲线计算!$K$2:$K$9</c:f>
              <c:numCache>
                <c:formatCode>0.0000_ </c:formatCode>
                <c:ptCount val="8"/>
                <c:pt idx="0">
                  <c:v>1</c:v>
                </c:pt>
                <c:pt idx="1">
                  <c:v>1.0408163265306123</c:v>
                </c:pt>
                <c:pt idx="2">
                  <c:v>1.0512396694214876</c:v>
                </c:pt>
                <c:pt idx="3">
                  <c:v>1.0687500000000001</c:v>
                </c:pt>
                <c:pt idx="4">
                  <c:v>1.0828402366863905</c:v>
                </c:pt>
                <c:pt idx="5">
                  <c:v>1.1040000000000001</c:v>
                </c:pt>
                <c:pt idx="6">
                  <c:v>1.1387755102040815</c:v>
                </c:pt>
                <c:pt idx="7">
                  <c:v>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39E-4BF4-BA5C-BC8BCAB35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690639"/>
        <c:axId val="1915688975"/>
      </c:scatterChart>
      <c:valAx>
        <c:axId val="1915690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5688975"/>
        <c:crosses val="autoZero"/>
        <c:crossBetween val="midCat"/>
      </c:valAx>
      <c:valAx>
        <c:axId val="1915688975"/>
        <c:scaling>
          <c:orientation val="minMax"/>
          <c:max val="1.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569063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最大加加速度</a:t>
            </a:r>
            <a:endParaRPr lang="en-US" alt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三次曲线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三次曲线计算!$A$3:$A$9</c:f>
              <c:numCache>
                <c:formatCode>General</c:formatCode>
                <c:ptCount val="7"/>
                <c:pt idx="0">
                  <c:v>0.1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</c:v>
                </c:pt>
                <c:pt idx="4">
                  <c:v>0.25</c:v>
                </c:pt>
                <c:pt idx="5">
                  <c:v>0.33333333333333331</c:v>
                </c:pt>
                <c:pt idx="6">
                  <c:v>0.5</c:v>
                </c:pt>
              </c:numCache>
            </c:numRef>
          </c:xVal>
          <c:yVal>
            <c:numRef>
              <c:f>三次曲线计算!$L$3:$L$9</c:f>
              <c:numCache>
                <c:formatCode>0.0000_ </c:formatCode>
                <c:ptCount val="7"/>
                <c:pt idx="0">
                  <c:v>22.222222222222221</c:v>
                </c:pt>
                <c:pt idx="1">
                  <c:v>18.285714285714285</c:v>
                </c:pt>
                <c:pt idx="2">
                  <c:v>14.4</c:v>
                </c:pt>
                <c:pt idx="3">
                  <c:v>12.5</c:v>
                </c:pt>
                <c:pt idx="4">
                  <c:v>10.666666666666666</c:v>
                </c:pt>
                <c:pt idx="5">
                  <c:v>9</c:v>
                </c:pt>
                <c:pt idx="6">
                  <c:v>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7-46C0-B2B1-7E04189FA225}"/>
            </c:ext>
          </c:extLst>
        </c:ser>
        <c:ser>
          <c:idx val="1"/>
          <c:order val="1"/>
          <c:tx>
            <c:v>四次曲线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三次曲线计算!$A$3:$A$9</c:f>
              <c:numCache>
                <c:formatCode>General</c:formatCode>
                <c:ptCount val="7"/>
                <c:pt idx="0">
                  <c:v>0.1</c:v>
                </c:pt>
                <c:pt idx="1">
                  <c:v>0.125</c:v>
                </c:pt>
                <c:pt idx="2">
                  <c:v>0.16666666666666666</c:v>
                </c:pt>
                <c:pt idx="3">
                  <c:v>0.2</c:v>
                </c:pt>
                <c:pt idx="4">
                  <c:v>0.25</c:v>
                </c:pt>
                <c:pt idx="5">
                  <c:v>0.33333333333333331</c:v>
                </c:pt>
                <c:pt idx="6">
                  <c:v>0.5</c:v>
                </c:pt>
              </c:numCache>
            </c:numRef>
          </c:xVal>
          <c:yVal>
            <c:numRef>
              <c:f>三次曲线计算!$M$3:$M$9</c:f>
              <c:numCache>
                <c:formatCode>0.0000_ </c:formatCode>
                <c:ptCount val="7"/>
                <c:pt idx="0">
                  <c:v>42.857142857142854</c:v>
                </c:pt>
                <c:pt idx="1">
                  <c:v>34.909090909090907</c:v>
                </c:pt>
                <c:pt idx="2">
                  <c:v>27</c:v>
                </c:pt>
                <c:pt idx="3">
                  <c:v>23.076923076923073</c:v>
                </c:pt>
                <c:pt idx="4">
                  <c:v>19.2</c:v>
                </c:pt>
                <c:pt idx="5">
                  <c:v>15.428571428571427</c:v>
                </c:pt>
                <c:pt idx="6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7-46C0-B2B1-7E04189FA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67599"/>
        <c:axId val="1946865935"/>
      </c:scatterChart>
      <c:valAx>
        <c:axId val="19468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65935"/>
        <c:crosses val="autoZero"/>
        <c:crossBetween val="midCat"/>
      </c:valAx>
      <c:valAx>
        <c:axId val="1946865935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67599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13</xdr:row>
      <xdr:rowOff>114298</xdr:rowOff>
    </xdr:from>
    <xdr:to>
      <xdr:col>4</xdr:col>
      <xdr:colOff>1005300</xdr:colOff>
      <xdr:row>37</xdr:row>
      <xdr:rowOff>90898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EBE183-5D9A-421C-876D-E0C7C778B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13</xdr:row>
      <xdr:rowOff>133348</xdr:rowOff>
    </xdr:from>
    <xdr:to>
      <xdr:col>12</xdr:col>
      <xdr:colOff>1338675</xdr:colOff>
      <xdr:row>37</xdr:row>
      <xdr:rowOff>109948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45F483-C5EB-4240-9FD5-0B1117608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13</xdr:row>
      <xdr:rowOff>114300</xdr:rowOff>
    </xdr:from>
    <xdr:to>
      <xdr:col>9</xdr:col>
      <xdr:colOff>243300</xdr:colOff>
      <xdr:row>37</xdr:row>
      <xdr:rowOff>90900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6C2E14-7994-4690-BC87-D51AC7579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942975</xdr:colOff>
      <xdr:row>0</xdr:row>
      <xdr:rowOff>142875</xdr:rowOff>
    </xdr:from>
    <xdr:to>
      <xdr:col>15</xdr:col>
      <xdr:colOff>161320</xdr:colOff>
      <xdr:row>39</xdr:row>
      <xdr:rowOff>132469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4A8155-01BC-4AD4-A770-D8644833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975" y="142875"/>
          <a:ext cx="4838095" cy="7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9AAA-B61F-4FBD-B0F3-4DB3AF8DAD25}">
  <dimension ref="A1:M11"/>
  <sheetViews>
    <sheetView tabSelected="1" workbookViewId="0">
      <selection activeCell="D13" sqref="D13"/>
    </sheetView>
  </sheetViews>
  <sheetFormatPr defaultRowHeight="14.25"/>
  <cols>
    <col min="1" max="8" width="13.75" customWidth="1"/>
    <col min="9" max="10" width="13.25" customWidth="1"/>
    <col min="11" max="11" width="17.875" customWidth="1"/>
    <col min="12" max="12" width="13.25" customWidth="1"/>
    <col min="13" max="13" width="17.875" customWidth="1"/>
  </cols>
  <sheetData>
    <row r="1" spans="1:13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1</v>
      </c>
      <c r="G1" t="s">
        <v>6</v>
      </c>
      <c r="H1" t="s">
        <v>7</v>
      </c>
      <c r="I1" t="s">
        <v>13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0</v>
      </c>
      <c r="B2" s="1">
        <f t="shared" ref="B2:B9" si="0">C2*A2/3</f>
        <v>0</v>
      </c>
      <c r="C2" s="1">
        <f t="shared" ref="C2:C9" si="1">D2/2*A2</f>
        <v>0</v>
      </c>
      <c r="D2" s="1">
        <f t="shared" ref="D2:D9" si="2">2/(1-A2)</f>
        <v>2</v>
      </c>
      <c r="E2" s="1">
        <f t="shared" ref="E2:E9" si="3">1-A2</f>
        <v>1</v>
      </c>
      <c r="F2" s="1">
        <f t="shared" ref="F2:F9" si="4">B2+(1-2*A2)</f>
        <v>1</v>
      </c>
      <c r="G2" s="1">
        <f t="shared" ref="G2:G9" si="5">2-C2</f>
        <v>2</v>
      </c>
      <c r="H2" s="1">
        <f t="shared" ref="H2:H9" si="6">D2</f>
        <v>2</v>
      </c>
      <c r="I2" s="2">
        <f>四次曲线计算!H8</f>
        <v>2</v>
      </c>
      <c r="J2" s="2">
        <f>(12-16*A2)/(3*(1-A2)*(1-A2))/4</f>
        <v>1</v>
      </c>
      <c r="K2" s="2">
        <f>四次曲线计算!I8</f>
        <v>1</v>
      </c>
      <c r="L2" s="2">
        <f t="shared" ref="L2:L9" si="7">D2/MAX(0.00001,A2)</f>
        <v>199999.99999999997</v>
      </c>
      <c r="M2" s="2">
        <f>四次曲线计算!J8</f>
        <v>399999.99999999994</v>
      </c>
    </row>
    <row r="3" spans="1:13">
      <c r="A3">
        <f>1/10</f>
        <v>0.1</v>
      </c>
      <c r="B3" s="1">
        <f t="shared" si="0"/>
        <v>3.7037037037037043E-3</v>
      </c>
      <c r="C3" s="1">
        <f t="shared" si="1"/>
        <v>0.11111111111111112</v>
      </c>
      <c r="D3" s="1">
        <f t="shared" si="2"/>
        <v>2.2222222222222223</v>
      </c>
      <c r="E3" s="1">
        <f t="shared" si="3"/>
        <v>0.9</v>
      </c>
      <c r="F3" s="1">
        <f t="shared" si="4"/>
        <v>0.8037037037037037</v>
      </c>
      <c r="G3" s="1">
        <f t="shared" si="5"/>
        <v>1.8888888888888888</v>
      </c>
      <c r="H3" s="1">
        <f t="shared" si="6"/>
        <v>2.2222222222222223</v>
      </c>
      <c r="I3" s="2">
        <f>四次曲线计算!H7</f>
        <v>2.1428571428571428</v>
      </c>
      <c r="J3" s="2">
        <f t="shared" ref="J3:J9" si="8">(12-16*A3)/(3*(1-A3)*(1-A3))/4</f>
        <v>1.0699588477366255</v>
      </c>
      <c r="K3" s="2">
        <f>四次曲线计算!I7</f>
        <v>1.0408163265306123</v>
      </c>
      <c r="L3" s="2">
        <f t="shared" si="7"/>
        <v>22.222222222222221</v>
      </c>
      <c r="M3" s="2">
        <f>四次曲线计算!J7</f>
        <v>42.857142857142854</v>
      </c>
    </row>
    <row r="4" spans="1:13">
      <c r="A4">
        <f>1/8</f>
        <v>0.125</v>
      </c>
      <c r="B4" s="1">
        <f t="shared" si="0"/>
        <v>5.9523809523809521E-3</v>
      </c>
      <c r="C4" s="1">
        <f t="shared" si="1"/>
        <v>0.14285714285714285</v>
      </c>
      <c r="D4" s="1">
        <f t="shared" si="2"/>
        <v>2.2857142857142856</v>
      </c>
      <c r="E4" s="1">
        <f t="shared" si="3"/>
        <v>0.875</v>
      </c>
      <c r="F4" s="1">
        <f t="shared" si="4"/>
        <v>0.75595238095238093</v>
      </c>
      <c r="G4" s="1">
        <f t="shared" si="5"/>
        <v>1.8571428571428572</v>
      </c>
      <c r="H4" s="1">
        <f t="shared" si="6"/>
        <v>2.2857142857142856</v>
      </c>
      <c r="I4" s="2">
        <f>四次曲线计算!H6</f>
        <v>2.1818181818181817</v>
      </c>
      <c r="J4" s="2">
        <f t="shared" si="8"/>
        <v>1.08843537414966</v>
      </c>
      <c r="K4" s="2">
        <f>四次曲线计算!I6</f>
        <v>1.0512396694214876</v>
      </c>
      <c r="L4" s="2">
        <f t="shared" si="7"/>
        <v>18.285714285714285</v>
      </c>
      <c r="M4" s="2">
        <f>四次曲线计算!J6</f>
        <v>34.909090909090907</v>
      </c>
    </row>
    <row r="5" spans="1:13">
      <c r="A5">
        <f>1/6</f>
        <v>0.16666666666666666</v>
      </c>
      <c r="B5" s="1">
        <f t="shared" si="0"/>
        <v>1.1111111111111108E-2</v>
      </c>
      <c r="C5" s="1">
        <f t="shared" si="1"/>
        <v>0.19999999999999998</v>
      </c>
      <c r="D5" s="1">
        <f t="shared" si="2"/>
        <v>2.4</v>
      </c>
      <c r="E5" s="1">
        <f t="shared" si="3"/>
        <v>0.83333333333333337</v>
      </c>
      <c r="F5" s="1">
        <f t="shared" si="4"/>
        <v>0.67777777777777781</v>
      </c>
      <c r="G5" s="1">
        <f t="shared" si="5"/>
        <v>1.8</v>
      </c>
      <c r="H5" s="1">
        <f t="shared" si="6"/>
        <v>2.4</v>
      </c>
      <c r="I5" s="2">
        <f>四次曲线计算!H5</f>
        <v>2.25</v>
      </c>
      <c r="J5" s="2">
        <f t="shared" si="8"/>
        <v>1.1199999999999999</v>
      </c>
      <c r="K5" s="2">
        <f>四次曲线计算!I5</f>
        <v>1.0687500000000001</v>
      </c>
      <c r="L5" s="2">
        <f t="shared" si="7"/>
        <v>14.4</v>
      </c>
      <c r="M5" s="2">
        <f>四次曲线计算!J5</f>
        <v>27</v>
      </c>
    </row>
    <row r="6" spans="1:13">
      <c r="A6">
        <v>0.2</v>
      </c>
      <c r="B6" s="1">
        <f t="shared" si="0"/>
        <v>1.6666666666666666E-2</v>
      </c>
      <c r="C6" s="1">
        <f t="shared" si="1"/>
        <v>0.25</v>
      </c>
      <c r="D6" s="1">
        <f t="shared" si="2"/>
        <v>2.5</v>
      </c>
      <c r="E6" s="1">
        <f t="shared" si="3"/>
        <v>0.8</v>
      </c>
      <c r="F6" s="1">
        <f t="shared" si="4"/>
        <v>0.6166666666666667</v>
      </c>
      <c r="G6" s="1">
        <f t="shared" si="5"/>
        <v>1.75</v>
      </c>
      <c r="H6" s="1">
        <f t="shared" si="6"/>
        <v>2.5</v>
      </c>
      <c r="I6" s="2">
        <f>四次曲线计算!H4</f>
        <v>2.3076923076923075</v>
      </c>
      <c r="J6" s="2">
        <f t="shared" si="8"/>
        <v>1.1458333333333333</v>
      </c>
      <c r="K6" s="2">
        <f>四次曲线计算!I4</f>
        <v>1.0828402366863905</v>
      </c>
      <c r="L6" s="2">
        <f t="shared" si="7"/>
        <v>12.5</v>
      </c>
      <c r="M6" s="2">
        <f>四次曲线计算!J4</f>
        <v>23.076923076923073</v>
      </c>
    </row>
    <row r="7" spans="1:13">
      <c r="A7">
        <v>0.25</v>
      </c>
      <c r="B7" s="1">
        <f t="shared" si="0"/>
        <v>2.7777777777777776E-2</v>
      </c>
      <c r="C7" s="1">
        <f t="shared" si="1"/>
        <v>0.33333333333333331</v>
      </c>
      <c r="D7" s="1">
        <f t="shared" si="2"/>
        <v>2.6666666666666665</v>
      </c>
      <c r="E7" s="1">
        <f t="shared" si="3"/>
        <v>0.75</v>
      </c>
      <c r="F7" s="1">
        <f t="shared" si="4"/>
        <v>0.52777777777777779</v>
      </c>
      <c r="G7" s="1">
        <f t="shared" si="5"/>
        <v>1.6666666666666667</v>
      </c>
      <c r="H7" s="1">
        <f t="shared" si="6"/>
        <v>2.6666666666666665</v>
      </c>
      <c r="I7" s="2">
        <f>四次曲线计算!H3</f>
        <v>2.4</v>
      </c>
      <c r="J7" s="2">
        <f t="shared" si="8"/>
        <v>1.1851851851851851</v>
      </c>
      <c r="K7" s="2">
        <f>四次曲线计算!I3</f>
        <v>1.1040000000000001</v>
      </c>
      <c r="L7" s="2">
        <f t="shared" si="7"/>
        <v>10.666666666666666</v>
      </c>
      <c r="M7" s="2">
        <f>四次曲线计算!J3</f>
        <v>19.2</v>
      </c>
    </row>
    <row r="8" spans="1:13">
      <c r="A8">
        <f>1/3</f>
        <v>0.33333333333333331</v>
      </c>
      <c r="B8" s="1">
        <f t="shared" si="0"/>
        <v>5.5555555555555546E-2</v>
      </c>
      <c r="C8" s="1">
        <f t="shared" si="1"/>
        <v>0.49999999999999989</v>
      </c>
      <c r="D8" s="1">
        <f t="shared" si="2"/>
        <v>2.9999999999999996</v>
      </c>
      <c r="E8" s="1">
        <f t="shared" si="3"/>
        <v>0.66666666666666674</v>
      </c>
      <c r="F8" s="1">
        <f t="shared" si="4"/>
        <v>0.3888888888888889</v>
      </c>
      <c r="G8" s="1">
        <f t="shared" si="5"/>
        <v>1.5</v>
      </c>
      <c r="H8" s="1">
        <f t="shared" si="6"/>
        <v>2.9999999999999996</v>
      </c>
      <c r="I8" s="2">
        <f>四次曲线计算!H2</f>
        <v>2.5714285714285712</v>
      </c>
      <c r="J8" s="2">
        <f t="shared" si="8"/>
        <v>1.25</v>
      </c>
      <c r="K8" s="2">
        <f>四次曲线计算!I2</f>
        <v>1.1387755102040815</v>
      </c>
      <c r="L8" s="2">
        <f t="shared" si="7"/>
        <v>9</v>
      </c>
      <c r="M8" s="2">
        <f>四次曲线计算!J2</f>
        <v>15.428571428571427</v>
      </c>
    </row>
    <row r="9" spans="1:13">
      <c r="A9">
        <v>0.5</v>
      </c>
      <c r="B9" s="1">
        <f t="shared" si="0"/>
        <v>0.16666666666666666</v>
      </c>
      <c r="C9" s="1">
        <f t="shared" si="1"/>
        <v>1</v>
      </c>
      <c r="D9" s="1">
        <f t="shared" si="2"/>
        <v>4</v>
      </c>
      <c r="E9" s="1">
        <f t="shared" si="3"/>
        <v>0.5</v>
      </c>
      <c r="F9" s="1">
        <f t="shared" si="4"/>
        <v>0.16666666666666666</v>
      </c>
      <c r="G9" s="1">
        <f t="shared" si="5"/>
        <v>1</v>
      </c>
      <c r="H9" s="1">
        <f t="shared" si="6"/>
        <v>4</v>
      </c>
      <c r="I9" s="2">
        <f>四次曲线计算!H9</f>
        <v>3</v>
      </c>
      <c r="J9" s="2">
        <f t="shared" si="8"/>
        <v>1.3333333333333333</v>
      </c>
      <c r="K9" s="2">
        <f>四次曲线计算!I9</f>
        <v>1.2</v>
      </c>
      <c r="L9" s="2">
        <f t="shared" si="7"/>
        <v>8</v>
      </c>
      <c r="M9" s="2">
        <f>四次曲线计算!J9</f>
        <v>12</v>
      </c>
    </row>
    <row r="11" spans="1:13">
      <c r="B11" t="s">
        <v>8</v>
      </c>
    </row>
  </sheetData>
  <sortState xmlns:xlrd2="http://schemas.microsoft.com/office/spreadsheetml/2017/richdata2" ref="A2:M9">
    <sortCondition ref="A2:A9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workbookViewId="0">
      <selection activeCell="J3" sqref="J3"/>
    </sheetView>
  </sheetViews>
  <sheetFormatPr defaultRowHeight="14.25"/>
  <cols>
    <col min="1" max="1" width="17.125" customWidth="1"/>
    <col min="2" max="8" width="13.75" bestFit="1" customWidth="1"/>
    <col min="10" max="10" width="13" customWidth="1"/>
  </cols>
  <sheetData>
    <row r="1" spans="1:10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1</v>
      </c>
      <c r="G1" t="s">
        <v>6</v>
      </c>
      <c r="H1" t="s">
        <v>7</v>
      </c>
      <c r="I1" t="s">
        <v>9</v>
      </c>
      <c r="J1" t="s">
        <v>11</v>
      </c>
    </row>
    <row r="2" spans="1:10">
      <c r="A2">
        <f>1/3</f>
        <v>0.33333333333333331</v>
      </c>
      <c r="B2" s="1">
        <f>C2*A2*3/8</f>
        <v>7.1428571428571425E-2</v>
      </c>
      <c r="C2" s="1">
        <f>D2*2/3*A2</f>
        <v>0.5714285714285714</v>
      </c>
      <c r="D2" s="1">
        <f>6/(3-2*A2)</f>
        <v>2.5714285714285712</v>
      </c>
      <c r="E2" s="1">
        <f>1-A2</f>
        <v>0.66666666666666674</v>
      </c>
      <c r="F2" s="1">
        <f>B2+(1-2*A2)</f>
        <v>0.40476190476190477</v>
      </c>
      <c r="G2" s="1">
        <f>2-C2</f>
        <v>1.4285714285714286</v>
      </c>
      <c r="H2" s="1">
        <f>D2</f>
        <v>2.5714285714285712</v>
      </c>
      <c r="I2">
        <f>(36-33.6*A2)/((3-2*A2)^2)/4</f>
        <v>1.1387755102040815</v>
      </c>
      <c r="J2">
        <f>D2/MAX(0.00001,A2)*2</f>
        <v>15.428571428571427</v>
      </c>
    </row>
    <row r="3" spans="1:10">
      <c r="A3">
        <v>0.25</v>
      </c>
      <c r="B3" s="1">
        <f t="shared" ref="B3:B7" si="0">C3*A3*3/8</f>
        <v>3.7499999999999999E-2</v>
      </c>
      <c r="C3" s="1">
        <f t="shared" ref="C3:C7" si="1">D3*2/3*A3</f>
        <v>0.39999999999999997</v>
      </c>
      <c r="D3" s="1">
        <f t="shared" ref="D3:D7" si="2">6/(3-2*A3)</f>
        <v>2.4</v>
      </c>
      <c r="E3" s="1">
        <f t="shared" ref="E3:E7" si="3">1-A3</f>
        <v>0.75</v>
      </c>
      <c r="F3" s="1">
        <f t="shared" ref="F3:F7" si="4">B3+(1-2*A3)</f>
        <v>0.53749999999999998</v>
      </c>
      <c r="G3" s="1">
        <f t="shared" ref="G3:G7" si="5">2-C3</f>
        <v>1.6</v>
      </c>
      <c r="H3" s="1">
        <f t="shared" ref="H3:H7" si="6">D3</f>
        <v>2.4</v>
      </c>
      <c r="I3">
        <f t="shared" ref="I3:I9" si="7">(36-33.6*A3)/((3-2*A3)^2)/4</f>
        <v>1.1040000000000001</v>
      </c>
      <c r="J3">
        <f t="shared" ref="J3:J9" si="8">D3/MAX(0.00001,A3)*2</f>
        <v>19.2</v>
      </c>
    </row>
    <row r="4" spans="1:10">
      <c r="A4">
        <v>0.2</v>
      </c>
      <c r="B4" s="1">
        <f t="shared" si="0"/>
        <v>2.3076923076923078E-2</v>
      </c>
      <c r="C4" s="1">
        <f t="shared" si="1"/>
        <v>0.30769230769230771</v>
      </c>
      <c r="D4" s="1">
        <f t="shared" si="2"/>
        <v>2.3076923076923075</v>
      </c>
      <c r="E4" s="1">
        <f t="shared" si="3"/>
        <v>0.8</v>
      </c>
      <c r="F4" s="1">
        <f t="shared" si="4"/>
        <v>0.62307692307692308</v>
      </c>
      <c r="G4" s="1">
        <f t="shared" si="5"/>
        <v>1.6923076923076923</v>
      </c>
      <c r="H4" s="1">
        <f t="shared" si="6"/>
        <v>2.3076923076923075</v>
      </c>
      <c r="I4">
        <f t="shared" si="7"/>
        <v>1.0828402366863905</v>
      </c>
      <c r="J4">
        <f t="shared" si="8"/>
        <v>23.076923076923073</v>
      </c>
    </row>
    <row r="5" spans="1:10">
      <c r="A5">
        <f>1/6</f>
        <v>0.16666666666666666</v>
      </c>
      <c r="B5" s="1">
        <f t="shared" si="0"/>
        <v>1.5625E-2</v>
      </c>
      <c r="C5" s="1">
        <f t="shared" si="1"/>
        <v>0.25</v>
      </c>
      <c r="D5" s="1">
        <f t="shared" si="2"/>
        <v>2.25</v>
      </c>
      <c r="E5" s="1">
        <f t="shared" si="3"/>
        <v>0.83333333333333337</v>
      </c>
      <c r="F5" s="1">
        <f t="shared" si="4"/>
        <v>0.68229166666666674</v>
      </c>
      <c r="G5" s="1">
        <f t="shared" si="5"/>
        <v>1.75</v>
      </c>
      <c r="H5" s="1">
        <f t="shared" si="6"/>
        <v>2.25</v>
      </c>
      <c r="I5">
        <f t="shared" si="7"/>
        <v>1.0687500000000001</v>
      </c>
      <c r="J5">
        <f t="shared" si="8"/>
        <v>27</v>
      </c>
    </row>
    <row r="6" spans="1:10">
      <c r="A6">
        <f>1/8</f>
        <v>0.125</v>
      </c>
      <c r="B6" s="1">
        <f t="shared" si="0"/>
        <v>8.5227272727272721E-3</v>
      </c>
      <c r="C6" s="1">
        <f t="shared" si="1"/>
        <v>0.1818181818181818</v>
      </c>
      <c r="D6" s="1">
        <f t="shared" si="2"/>
        <v>2.1818181818181817</v>
      </c>
      <c r="E6" s="1">
        <f t="shared" si="3"/>
        <v>0.875</v>
      </c>
      <c r="F6" s="1">
        <f t="shared" si="4"/>
        <v>0.75852272727272729</v>
      </c>
      <c r="G6" s="1">
        <f t="shared" si="5"/>
        <v>1.8181818181818181</v>
      </c>
      <c r="H6" s="1">
        <f t="shared" si="6"/>
        <v>2.1818181818181817</v>
      </c>
      <c r="I6">
        <f t="shared" si="7"/>
        <v>1.0512396694214876</v>
      </c>
      <c r="J6">
        <f t="shared" si="8"/>
        <v>34.909090909090907</v>
      </c>
    </row>
    <row r="7" spans="1:10">
      <c r="A7">
        <f>1/10</f>
        <v>0.1</v>
      </c>
      <c r="B7" s="1">
        <f t="shared" si="0"/>
        <v>5.3571428571428581E-3</v>
      </c>
      <c r="C7" s="1">
        <f t="shared" si="1"/>
        <v>0.14285714285714288</v>
      </c>
      <c r="D7" s="1">
        <f t="shared" si="2"/>
        <v>2.1428571428571428</v>
      </c>
      <c r="E7" s="1">
        <f t="shared" si="3"/>
        <v>0.9</v>
      </c>
      <c r="F7" s="1">
        <f t="shared" si="4"/>
        <v>0.80535714285714288</v>
      </c>
      <c r="G7" s="1">
        <f t="shared" si="5"/>
        <v>1.8571428571428572</v>
      </c>
      <c r="H7" s="1">
        <f t="shared" si="6"/>
        <v>2.1428571428571428</v>
      </c>
      <c r="I7">
        <f t="shared" si="7"/>
        <v>1.0408163265306123</v>
      </c>
      <c r="J7">
        <f t="shared" si="8"/>
        <v>42.857142857142854</v>
      </c>
    </row>
    <row r="8" spans="1:10">
      <c r="A8">
        <v>0</v>
      </c>
      <c r="B8" s="1">
        <f t="shared" ref="B8" si="9">C8*A8*3/8</f>
        <v>0</v>
      </c>
      <c r="C8" s="1">
        <f t="shared" ref="C8" si="10">D8*2/3*A8</f>
        <v>0</v>
      </c>
      <c r="D8" s="1">
        <f t="shared" ref="D8" si="11">6/(3-2*A8)</f>
        <v>2</v>
      </c>
      <c r="E8" s="1">
        <f t="shared" ref="E8" si="12">1-A8</f>
        <v>1</v>
      </c>
      <c r="F8" s="1">
        <f t="shared" ref="F8" si="13">B8+(1-2*A8)</f>
        <v>1</v>
      </c>
      <c r="G8" s="1">
        <f t="shared" ref="G8" si="14">2-C8</f>
        <v>2</v>
      </c>
      <c r="H8" s="1">
        <f t="shared" ref="H8" si="15">D8</f>
        <v>2</v>
      </c>
      <c r="I8">
        <f t="shared" si="7"/>
        <v>1</v>
      </c>
      <c r="J8">
        <f t="shared" si="8"/>
        <v>399999.99999999994</v>
      </c>
    </row>
    <row r="9" spans="1:10">
      <c r="A9">
        <v>0.5</v>
      </c>
      <c r="B9" s="1">
        <f t="shared" ref="B9" si="16">C9*A9*3/8</f>
        <v>0.1875</v>
      </c>
      <c r="C9" s="1">
        <f t="shared" ref="C9" si="17">D9*2/3*A9</f>
        <v>1</v>
      </c>
      <c r="D9" s="1">
        <f t="shared" ref="D9" si="18">6/(3-2*A9)</f>
        <v>3</v>
      </c>
      <c r="E9" s="1">
        <f t="shared" ref="E9" si="19">1-A9</f>
        <v>0.5</v>
      </c>
      <c r="F9" s="1">
        <f t="shared" ref="F9" si="20">B9+(1-2*A9)</f>
        <v>0.1875</v>
      </c>
      <c r="G9" s="1">
        <f t="shared" ref="G9" si="21">2-C9</f>
        <v>1</v>
      </c>
      <c r="H9" s="1">
        <f t="shared" ref="H9" si="22">D9</f>
        <v>3</v>
      </c>
      <c r="I9">
        <f t="shared" si="7"/>
        <v>1.2</v>
      </c>
      <c r="J9">
        <f t="shared" si="8"/>
        <v>12</v>
      </c>
    </row>
    <row r="11" spans="1:10">
      <c r="B11" t="s">
        <v>8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97B4-C6DC-4354-8786-D4FA684CF5B7}">
  <dimension ref="A1:H2"/>
  <sheetViews>
    <sheetView workbookViewId="0">
      <selection activeCell="E23" sqref="E23"/>
    </sheetView>
  </sheetViews>
  <sheetFormatPr defaultRowHeight="14.25"/>
  <cols>
    <col min="1" max="8" width="12.5" customWidth="1"/>
    <col min="9" max="9" width="19.75" customWidth="1"/>
  </cols>
  <sheetData>
    <row r="1" spans="1:8">
      <c r="A1" t="s">
        <v>2</v>
      </c>
      <c r="B1" t="s">
        <v>0</v>
      </c>
      <c r="C1" t="s">
        <v>3</v>
      </c>
      <c r="D1" t="s">
        <v>4</v>
      </c>
      <c r="E1" t="s">
        <v>5</v>
      </c>
      <c r="F1" t="s">
        <v>1</v>
      </c>
      <c r="G1" t="s">
        <v>6</v>
      </c>
      <c r="H1" t="s">
        <v>7</v>
      </c>
    </row>
    <row r="2" spans="1:8">
      <c r="A2">
        <v>0.25</v>
      </c>
      <c r="B2" s="1">
        <f>3*C2*A2/10</f>
        <v>2.5000000000000001E-2</v>
      </c>
      <c r="C2" s="1">
        <f t="shared" ref="C2" si="0">D2/2*A2</f>
        <v>0.33333333333333331</v>
      </c>
      <c r="D2" s="1">
        <f t="shared" ref="D2" si="1">2/(1-A2)</f>
        <v>2.6666666666666665</v>
      </c>
      <c r="E2" s="1">
        <f t="shared" ref="E2" si="2">1-A2</f>
        <v>0.75</v>
      </c>
      <c r="F2" s="1">
        <f t="shared" ref="F2" si="3">B2+(1-2*A2)</f>
        <v>0.52500000000000002</v>
      </c>
      <c r="G2" s="1">
        <f t="shared" ref="G2" si="4">2-C2</f>
        <v>1.6666666666666667</v>
      </c>
      <c r="H2" s="1">
        <f t="shared" ref="H2" si="5">D2</f>
        <v>2.6666666666666665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三次曲线计算</vt:lpstr>
      <vt:lpstr>四次曲线计算</vt:lpstr>
      <vt:lpstr>五次类Sin曲线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Peiqing</dc:creator>
  <cp:lastModifiedBy>Li Peiqing</cp:lastModifiedBy>
  <dcterms:created xsi:type="dcterms:W3CDTF">2015-06-05T18:19:34Z</dcterms:created>
  <dcterms:modified xsi:type="dcterms:W3CDTF">2023-02-15T08:14:42Z</dcterms:modified>
</cp:coreProperties>
</file>